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Metrics" sheetId="2" state="visible" r:id="rId4"/>
  </sheets>
  <definedNames>
    <definedName function="false" hidden="true" localSheetId="0" name="_xlnm._FilterDatabase" vbProcedure="false">Checklist!$A$4:$G$44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<sst xmlns="http://schemas.openxmlformats.org/spreadsheetml/2006/main" count="265" uniqueCount="158">
  <si>
    <t xml:space="preserve">SaaS, app and AI business sale prep checklist</t>
  </si>
  <si>
    <t xml:space="preserve">From AIExchange.club. General information, not legal, tax or financial advice. Edit the blue columns (Status, Target date, Notes). Pick a status from the dropdown. Row 5 is an example of a filled-in row.</t>
  </si>
  <si>
    <t xml:space="preserve">When</t>
  </si>
  <si>
    <t xml:space="preserve">Area</t>
  </si>
  <si>
    <t xml:space="preserve">Task</t>
  </si>
  <si>
    <t xml:space="preserve">Proof to keep</t>
  </si>
  <si>
    <t xml:space="preserve">Status</t>
  </si>
  <si>
    <t xml:space="preserve">Target date</t>
  </si>
  <si>
    <t xml:space="preserve">Notes</t>
  </si>
  <si>
    <t xml:space="preserve">Progress</t>
  </si>
  <si>
    <t xml:space="preserve">EXAMPLE</t>
  </si>
  <si>
    <t xml:space="preserve">Books</t>
  </si>
  <si>
    <t xml:space="preserve">Example: reconcile March payouts to bank deposits</t>
  </si>
  <si>
    <t xml:space="preserve">Reconciliation sheet</t>
  </si>
  <si>
    <t xml:space="preserve">Done</t>
  </si>
  <si>
    <t xml:space="preserve">2026-11-15</t>
  </si>
  <si>
    <t xml:space="preserve">Gap of $40, explained by a currency fee</t>
  </si>
  <si>
    <t xml:space="preserve">Not started</t>
  </si>
  <si>
    <t xml:space="preserve">12 to 9 months</t>
  </si>
  <si>
    <t xml:space="preserve">Produce a monthly profit and loss for every month since launch</t>
  </si>
  <si>
    <t xml:space="preserve">Statements a stranger can read</t>
  </si>
  <si>
    <t xml:space="preserve">In progress</t>
  </si>
  <si>
    <t xml:space="preserve">Separate personal spending from company spending</t>
  </si>
  <si>
    <t xml:space="preserve">Receipts for each add-back</t>
  </si>
  <si>
    <t xml:space="preserve">List owner pay and every add-back with proof</t>
  </si>
  <si>
    <t xml:space="preserve">Add-back schedule</t>
  </si>
  <si>
    <t xml:space="preserve">Blocked</t>
  </si>
  <si>
    <t xml:space="preserve">Reconcile one month of processor payouts to bank deposits</t>
  </si>
  <si>
    <t xml:space="preserve">Reconciliation sheet (see Metrics tab)</t>
  </si>
  <si>
    <t xml:space="preserve">Total tasks</t>
  </si>
  <si>
    <t xml:space="preserve">Bring tax and sales-tax filings up to date</t>
  </si>
  <si>
    <t xml:space="preserve">Filing confirmations</t>
  </si>
  <si>
    <t xml:space="preserve">% done</t>
  </si>
  <si>
    <t xml:space="preserve">Pick one bookkeeping system and keep it for the full period</t>
  </si>
  <si>
    <t xml:space="preserve">Exported ledger</t>
  </si>
  <si>
    <t xml:space="preserve">9 to 6 months</t>
  </si>
  <si>
    <t xml:space="preserve">Metrics</t>
  </si>
  <si>
    <t xml:space="preserve">Work out monthly churn and annual retention</t>
  </si>
  <si>
    <t xml:space="preserve">Metrics tab</t>
  </si>
  <si>
    <t xml:space="preserve">Work out net revenue retention</t>
  </si>
  <si>
    <t xml:space="preserve">Cohort or subscription export</t>
  </si>
  <si>
    <t xml:space="preserve">Check customer concentration (top customer as % of revenue)</t>
  </si>
  <si>
    <t xml:space="preserve">Revenue by customer</t>
  </si>
  <si>
    <t xml:space="preserve">Split recurring from one-off revenue</t>
  </si>
  <si>
    <t xml:space="preserve">Revenue report by type</t>
  </si>
  <si>
    <t xml:space="preserve">Work out CAC and payback period</t>
  </si>
  <si>
    <t xml:space="preserve">Spend by channel</t>
  </si>
  <si>
    <t xml:space="preserve">Record where customers come from (search, referral, paid, owner audience)</t>
  </si>
  <si>
    <t xml:space="preserve">Source report</t>
  </si>
  <si>
    <t xml:space="preserve">Avoid big pricing or product changes in the last 3 months before listing</t>
  </si>
  <si>
    <t xml:space="preserve">Change log</t>
  </si>
  <si>
    <t xml:space="preserve">6 to 3 months</t>
  </si>
  <si>
    <t xml:space="preserve">Code and accounts</t>
  </si>
  <si>
    <t xml:space="preserve">Move code to a company or controlled account; remove stray collaborators</t>
  </si>
  <si>
    <t xml:space="preserve">Repository settings</t>
  </si>
  <si>
    <t xml:space="preserve">Scan history for committed secrets; rotate any found</t>
  </si>
  <si>
    <t xml:space="preserve">Scan report</t>
  </si>
  <si>
    <t xml:space="preserve">Confirm domains are registered to you or the company</t>
  </si>
  <si>
    <t xml:space="preserve">Registrar records</t>
  </si>
  <si>
    <t xml:space="preserve">Check app-store and payment-processor transfer rules</t>
  </si>
  <si>
    <t xml:space="preserve">Platform policy notes</t>
  </si>
  <si>
    <t xml:space="preserve">List social handles, support inbox and email lists and who owns each</t>
  </si>
  <si>
    <t xml:space="preserve">Asset list</t>
  </si>
  <si>
    <t xml:space="preserve">Legal</t>
  </si>
  <si>
    <t xml:space="preserve">Get signed IP assignments from every contractor who wrote code or content</t>
  </si>
  <si>
    <t xml:space="preserve">Signed agreements</t>
  </si>
  <si>
    <t xml:space="preserve">Publish current terms of service and privacy policy</t>
  </si>
  <si>
    <t xml:space="preserve">Live URLs</t>
  </si>
  <si>
    <t xml:space="preserve">Check customer contracts for clauses that block a transfer</t>
  </si>
  <si>
    <t xml:space="preserve">Contract review notes</t>
  </si>
  <si>
    <t xml:space="preserve">List open-source and third-party licences the product depends on</t>
  </si>
  <si>
    <t xml:space="preserve">Dependency and licence list</t>
  </si>
  <si>
    <t xml:space="preserve">Document what customer data you hold and your right to transfer it</t>
  </si>
  <si>
    <t xml:space="preserve">Data inventory</t>
  </si>
  <si>
    <t xml:space="preserve">AI</t>
  </si>
  <si>
    <t xml:space="preserve">Show gross margin by month after model and hosting costs</t>
  </si>
  <si>
    <t xml:space="preserve">Cost and usage export</t>
  </si>
  <si>
    <t xml:space="preserve">Model gross margin if usage doubles; set a pricing or usage floor</t>
  </si>
  <si>
    <t xml:space="preserve">Margin scenario</t>
  </si>
  <si>
    <t xml:space="preserve">Document model provider dependence and a tested fallback</t>
  </si>
  <si>
    <t xml:space="preserve">Switching notes</t>
  </si>
  <si>
    <t xml:space="preserve">Move API keys, prompts, fine-tuned models and eval sets into transferable accounts</t>
  </si>
  <si>
    <t xml:space="preserve">Confirm rights to any training or fine-tuning data</t>
  </si>
  <si>
    <t xml:space="preserve">Licence or consent records</t>
  </si>
  <si>
    <t xml:space="preserve">Owner dependence</t>
  </si>
  <si>
    <t xml:space="preserve">Write down the recurring jobs: support, billing, deploys, onboarding</t>
  </si>
  <si>
    <t xml:space="preserve">Process documents</t>
  </si>
  <si>
    <t xml:space="preserve">Record walkthrough videos for the hard-to-describe jobs</t>
  </si>
  <si>
    <t xml:space="preserve">Videos</t>
  </si>
  <si>
    <t xml:space="preserve">Hand one or two routine tasks to a contractor or tool as a test</t>
  </si>
  <si>
    <t xml:space="preserve">Test notes</t>
  </si>
  <si>
    <t xml:space="preserve">Work out the hours per week the business needs from you</t>
  </si>
  <si>
    <t xml:space="preserve">Time log</t>
  </si>
  <si>
    <t xml:space="preserve">3 to 0 months</t>
  </si>
  <si>
    <t xml:space="preserve">Data room</t>
  </si>
  <si>
    <t xml:space="preserve">Build one folder: financials, metrics, contracts, ownership proof, processes</t>
  </si>
  <si>
    <t xml:space="preserve">Data room folder</t>
  </si>
  <si>
    <t xml:space="preserve">Decide what is included: domain, code, customers, social accounts, inbox</t>
  </si>
  <si>
    <t xml:space="preserve">Inclusion list</t>
  </si>
  <si>
    <t xml:space="preserve">Decide transition support: hours and length</t>
  </si>
  <si>
    <t xml:space="preserve">Transition plan</t>
  </si>
  <si>
    <t xml:space="preserve">Price</t>
  </si>
  <si>
    <t xml:space="preserve">Run your SDE through the valuation estimator and compare multiples</t>
  </si>
  <si>
    <t xml:space="preserve">Estimator result</t>
  </si>
  <si>
    <t xml:space="preserve">Set your lowest acceptable price before offers arrive</t>
  </si>
  <si>
    <t xml:space="preserve">Written number</t>
  </si>
  <si>
    <t xml:space="preserve">Listing</t>
  </si>
  <si>
    <t xml:space="preserve">Write the listing with real numbers and known weaknesses stated</t>
  </si>
  <si>
    <t xml:space="preserve">Draft listing</t>
  </si>
  <si>
    <t xml:space="preserve">Check the listing against the data room: every claim has a document</t>
  </si>
  <si>
    <t xml:space="preserve">Cross-check</t>
  </si>
  <si>
    <t xml:space="preserve">Your numbers: the checks buyers run first</t>
  </si>
  <si>
    <t xml:space="preserve">Fill the blue cells. They are prefilled with the illustrative example from the article, so replace them with yours. Nothing here is a valuation; it is a way to see what a buyer will see.</t>
  </si>
  <si>
    <t xml:space="preserve">1. Churn and retention</t>
  </si>
  <si>
    <t xml:space="preserve">Customers at start of month</t>
  </si>
  <si>
    <t xml:space="preserve">Customers lost during the month</t>
  </si>
  <si>
    <t xml:space="preserve">Monthly churn</t>
  </si>
  <si>
    <t xml:space="preserve">Customers kept over 12 months at this churn</t>
  </si>
  <si>
    <t xml:space="preserve">2. Concentration</t>
  </si>
  <si>
    <t xml:space="preserve">Total monthly recurring revenue (MRR)</t>
  </si>
  <si>
    <t xml:space="preserve">Largest customer's monthly revenue</t>
  </si>
  <si>
    <t xml:space="preserve">Largest customer as % of MRR</t>
  </si>
  <si>
    <t xml:space="preserve">Flag (above 20% draws questions)</t>
  </si>
  <si>
    <t xml:space="preserve">3. Gross margin (AI and hosting costs in cost of goods)</t>
  </si>
  <si>
    <t xml:space="preserve">Monthly revenue</t>
  </si>
  <si>
    <t xml:space="preserve">Model and API costs</t>
  </si>
  <si>
    <t xml:space="preserve">Hosting and other direct costs</t>
  </si>
  <si>
    <t xml:space="preserve">Gross margin</t>
  </si>
  <si>
    <t xml:space="preserve">If usage doubles: new model and API costs</t>
  </si>
  <si>
    <t xml:space="preserve">Gross margin if usage doubles and price is unchanged</t>
  </si>
  <si>
    <t xml:space="preserve">4. Acquisition cost payback</t>
  </si>
  <si>
    <t xml:space="preserve">Cost to win one customer (CAC)</t>
  </si>
  <si>
    <t xml:space="preserve">Monthly revenue per customer</t>
  </si>
  <si>
    <t xml:space="preserve">Gross margin on that revenue (from section 3)</t>
  </si>
  <si>
    <t xml:space="preserve">Months to pay back CAC</t>
  </si>
  <si>
    <t xml:space="preserve">5. SDE with add-backs (annual)</t>
  </si>
  <si>
    <t xml:space="preserve">Annual revenue</t>
  </si>
  <si>
    <t xml:space="preserve">Hosting and AI model costs</t>
  </si>
  <si>
    <t xml:space="preserve">Tools and software</t>
  </si>
  <si>
    <t xml:space="preserve">Contractors</t>
  </si>
  <si>
    <t xml:space="preserve">Owner salary</t>
  </si>
  <si>
    <t xml:space="preserve">Documented personal expenses in the books</t>
  </si>
  <si>
    <t xml:space="preserve">Reported profit</t>
  </si>
  <si>
    <t xml:space="preserve">SDE (profit + owner salary + documented personal expenses)</t>
  </si>
  <si>
    <t xml:space="preserve">Multiple to test</t>
  </si>
  <si>
    <t xml:space="preserve">Illustrative price at that multiple</t>
  </si>
  <si>
    <t xml:space="preserve">Price if the personal expenses are not documented</t>
  </si>
  <si>
    <t xml:space="preserve">Cost of undocumented add-backs</t>
  </si>
  <si>
    <t xml:space="preserve">6. Revenue reconciliation (one full month)</t>
  </si>
  <si>
    <t xml:space="preserve">Gross charges (processor export)</t>
  </si>
  <si>
    <t xml:space="preserve">Refunds and disputes</t>
  </si>
  <si>
    <t xml:space="preserve">Number of charges</t>
  </si>
  <si>
    <t xml:space="preserve">Processor fee, percent of charge</t>
  </si>
  <si>
    <t xml:space="preserve">Processor fee, fixed per charge ($)</t>
  </si>
  <si>
    <t xml:space="preserve">Deposits in the bank</t>
  </si>
  <si>
    <t xml:space="preserve">Deposits you would expect</t>
  </si>
  <si>
    <t xml:space="preserve">Unexplained gap</t>
  </si>
  <si>
    <t xml:space="preserve">Notes: the multiple is a test input, not a quote; see the valuation guide for ranges by size. Processor fee shown at 2.9% + 30 cents; use your own rate. Example figures are illustrations, not a real business.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</si>
</sst>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#,##0"/>
    <numFmt numFmtId="167" formatCode="0.0%"/>
    <numFmt numFmtId="168" formatCode="\$#,##0"/>
    <numFmt numFmtId="169" formatCode="@"/>
    <numFmt numFmtId="170" formatCode="0.0"/>
    <numFmt numFmtId="171" formatCode="0.0\x"/>
    <numFmt numFmtId="172" formatCode="\$0.00"/>
    <numFmt numFmtId="173" formatCode="\$#,##0;[RED]&quot;-$&quot;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62"/>
    <col collapsed="false" customWidth="true" hidden="false" outlineLevel="0" max="4" min="4" style="0" width="32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36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I4" s="4" t="s">
        <v>9</v>
      </c>
    </row>
    <row r="5" customFormat="false" ht="15" hidden="false" customHeight="false" outlineLevel="0" collapsed="false">
      <c r="A5" s="5" t="s">
        <v>10</v>
      </c>
      <c r="B5" s="5" t="s">
        <v>11</v>
      </c>
      <c r="C5" s="5" t="s">
        <v>12</v>
      </c>
      <c r="D5" s="5" t="s">
        <v>13</v>
      </c>
      <c r="E5" s="6" t="s">
        <v>14</v>
      </c>
      <c r="F5" s="6" t="s">
        <v>15</v>
      </c>
      <c r="G5" s="6" t="s">
        <v>16</v>
      </c>
      <c r="I5" s="7" t="s">
        <v>17</v>
      </c>
      <c r="J5" s="7" t="n">
        <f aca="false">COUNTIF($E$6:$E$44,I5)</f>
        <v>39</v>
      </c>
    </row>
    <row r="6" customFormat="false" ht="15" hidden="false" customHeight="false" outlineLevel="0" collapsed="false">
      <c r="A6" s="8" t="s">
        <v>18</v>
      </c>
      <c r="B6" s="8" t="s">
        <v>11</v>
      </c>
      <c r="C6" s="8" t="s">
        <v>19</v>
      </c>
      <c r="D6" s="8" t="s">
        <v>20</v>
      </c>
      <c r="E6" s="9" t="s">
        <v>17</v>
      </c>
      <c r="F6" s="9"/>
      <c r="G6" s="9"/>
      <c r="I6" s="7" t="s">
        <v>21</v>
      </c>
      <c r="J6" s="7" t="n">
        <f aca="false">COUNTIF($E$6:$E$44,I6)</f>
        <v>0</v>
      </c>
    </row>
    <row r="7" customFormat="false" ht="15" hidden="false" customHeight="false" outlineLevel="0" collapsed="false">
      <c r="A7" s="8" t="s">
        <v>18</v>
      </c>
      <c r="B7" s="8" t="s">
        <v>11</v>
      </c>
      <c r="C7" s="8" t="s">
        <v>22</v>
      </c>
      <c r="D7" s="8" t="s">
        <v>23</v>
      </c>
      <c r="E7" s="9" t="s">
        <v>17</v>
      </c>
      <c r="F7" s="9"/>
      <c r="G7" s="9"/>
      <c r="I7" s="7" t="s">
        <v>14</v>
      </c>
      <c r="J7" s="7" t="n">
        <f aca="false">COUNTIF($E$6:$E$44,I7)</f>
        <v>0</v>
      </c>
    </row>
    <row r="8" customFormat="false" ht="15" hidden="false" customHeight="false" outlineLevel="0" collapsed="false">
      <c r="A8" s="8" t="s">
        <v>18</v>
      </c>
      <c r="B8" s="8" t="s">
        <v>11</v>
      </c>
      <c r="C8" s="8" t="s">
        <v>24</v>
      </c>
      <c r="D8" s="8" t="s">
        <v>25</v>
      </c>
      <c r="E8" s="9" t="s">
        <v>17</v>
      </c>
      <c r="F8" s="9"/>
      <c r="G8" s="9"/>
      <c r="I8" s="7" t="s">
        <v>26</v>
      </c>
      <c r="J8" s="7" t="n">
        <f aca="false">COUNTIF($E$6:$E$44,I8)</f>
        <v>0</v>
      </c>
    </row>
    <row r="9" customFormat="false" ht="15" hidden="false" customHeight="false" outlineLevel="0" collapsed="false">
      <c r="A9" s="8" t="s">
        <v>18</v>
      </c>
      <c r="B9" s="8" t="s">
        <v>11</v>
      </c>
      <c r="C9" s="8" t="s">
        <v>27</v>
      </c>
      <c r="D9" s="8" t="s">
        <v>28</v>
      </c>
      <c r="E9" s="9" t="s">
        <v>17</v>
      </c>
      <c r="F9" s="9"/>
      <c r="G9" s="9"/>
      <c r="I9" s="10" t="s">
        <v>29</v>
      </c>
      <c r="J9" s="10" t="n">
        <f aca="false">SUM(J5:J8)</f>
        <v>39</v>
      </c>
    </row>
    <row r="10" customFormat="false" ht="15" hidden="false" customHeight="false" outlineLevel="0" collapsed="false">
      <c r="A10" s="8" t="s">
        <v>18</v>
      </c>
      <c r="B10" s="8" t="s">
        <v>11</v>
      </c>
      <c r="C10" s="8" t="s">
        <v>30</v>
      </c>
      <c r="D10" s="8" t="s">
        <v>31</v>
      </c>
      <c r="E10" s="9" t="s">
        <v>17</v>
      </c>
      <c r="F10" s="9"/>
      <c r="G10" s="9"/>
      <c r="I10" s="10" t="s">
        <v>32</v>
      </c>
      <c r="J10" s="11" t="n">
        <f aca="false">IF(J9=0,0,J7/J9)</f>
        <v>0</v>
      </c>
    </row>
    <row r="11" customFormat="false" ht="15" hidden="false" customHeight="false" outlineLevel="0" collapsed="false">
      <c r="A11" s="8" t="s">
        <v>18</v>
      </c>
      <c r="B11" s="8" t="s">
        <v>11</v>
      </c>
      <c r="C11" s="8" t="s">
        <v>33</v>
      </c>
      <c r="D11" s="8" t="s">
        <v>34</v>
      </c>
      <c r="E11" s="9" t="s">
        <v>17</v>
      </c>
      <c r="F11" s="9"/>
      <c r="G11" s="9"/>
    </row>
    <row r="12" customFormat="false" ht="15" hidden="false" customHeight="false" outlineLevel="0" collapsed="false">
      <c r="A12" s="8" t="s">
        <v>35</v>
      </c>
      <c r="B12" s="8" t="s">
        <v>36</v>
      </c>
      <c r="C12" s="8" t="s">
        <v>37</v>
      </c>
      <c r="D12" s="8" t="s">
        <v>38</v>
      </c>
      <c r="E12" s="9" t="s">
        <v>17</v>
      </c>
      <c r="F12" s="9"/>
      <c r="G12" s="9"/>
    </row>
    <row r="13" customFormat="false" ht="15" hidden="false" customHeight="false" outlineLevel="0" collapsed="false">
      <c r="A13" s="8" t="s">
        <v>35</v>
      </c>
      <c r="B13" s="8" t="s">
        <v>36</v>
      </c>
      <c r="C13" s="8" t="s">
        <v>39</v>
      </c>
      <c r="D13" s="8" t="s">
        <v>40</v>
      </c>
      <c r="E13" s="9" t="s">
        <v>17</v>
      </c>
      <c r="F13" s="9"/>
      <c r="G13" s="9"/>
    </row>
    <row r="14" customFormat="false" ht="15" hidden="false" customHeight="false" outlineLevel="0" collapsed="false">
      <c r="A14" s="8" t="s">
        <v>35</v>
      </c>
      <c r="B14" s="8" t="s">
        <v>36</v>
      </c>
      <c r="C14" s="8" t="s">
        <v>41</v>
      </c>
      <c r="D14" s="8" t="s">
        <v>42</v>
      </c>
      <c r="E14" s="9" t="s">
        <v>17</v>
      </c>
      <c r="F14" s="9"/>
      <c r="G14" s="9"/>
    </row>
    <row r="15" customFormat="false" ht="15" hidden="false" customHeight="false" outlineLevel="0" collapsed="false">
      <c r="A15" s="8" t="s">
        <v>35</v>
      </c>
      <c r="B15" s="8" t="s">
        <v>36</v>
      </c>
      <c r="C15" s="8" t="s">
        <v>43</v>
      </c>
      <c r="D15" s="8" t="s">
        <v>44</v>
      </c>
      <c r="E15" s="9" t="s">
        <v>17</v>
      </c>
      <c r="F15" s="9"/>
      <c r="G15" s="9"/>
    </row>
    <row r="16" customFormat="false" ht="15" hidden="false" customHeight="false" outlineLevel="0" collapsed="false">
      <c r="A16" s="8" t="s">
        <v>35</v>
      </c>
      <c r="B16" s="8" t="s">
        <v>36</v>
      </c>
      <c r="C16" s="8" t="s">
        <v>45</v>
      </c>
      <c r="D16" s="8" t="s">
        <v>46</v>
      </c>
      <c r="E16" s="9" t="s">
        <v>17</v>
      </c>
      <c r="F16" s="9"/>
      <c r="G16" s="9"/>
    </row>
    <row r="17" customFormat="false" ht="15" hidden="false" customHeight="false" outlineLevel="0" collapsed="false">
      <c r="A17" s="8" t="s">
        <v>35</v>
      </c>
      <c r="B17" s="8" t="s">
        <v>36</v>
      </c>
      <c r="C17" s="8" t="s">
        <v>47</v>
      </c>
      <c r="D17" s="8" t="s">
        <v>48</v>
      </c>
      <c r="E17" s="9" t="s">
        <v>17</v>
      </c>
      <c r="F17" s="9"/>
      <c r="G17" s="9"/>
    </row>
    <row r="18" customFormat="false" ht="15" hidden="false" customHeight="false" outlineLevel="0" collapsed="false">
      <c r="A18" s="8" t="s">
        <v>35</v>
      </c>
      <c r="B18" s="8" t="s">
        <v>36</v>
      </c>
      <c r="C18" s="8" t="s">
        <v>49</v>
      </c>
      <c r="D18" s="8" t="s">
        <v>50</v>
      </c>
      <c r="E18" s="9" t="s">
        <v>17</v>
      </c>
      <c r="F18" s="9"/>
      <c r="G18" s="9"/>
    </row>
    <row r="19" customFormat="false" ht="15" hidden="false" customHeight="false" outlineLevel="0" collapsed="false">
      <c r="A19" s="8" t="s">
        <v>51</v>
      </c>
      <c r="B19" s="8" t="s">
        <v>52</v>
      </c>
      <c r="C19" s="8" t="s">
        <v>53</v>
      </c>
      <c r="D19" s="8" t="s">
        <v>54</v>
      </c>
      <c r="E19" s="9" t="s">
        <v>17</v>
      </c>
      <c r="F19" s="9"/>
      <c r="G19" s="9"/>
    </row>
    <row r="20" customFormat="false" ht="15" hidden="false" customHeight="false" outlineLevel="0" collapsed="false">
      <c r="A20" s="8" t="s">
        <v>51</v>
      </c>
      <c r="B20" s="8" t="s">
        <v>52</v>
      </c>
      <c r="C20" s="8" t="s">
        <v>55</v>
      </c>
      <c r="D20" s="8" t="s">
        <v>56</v>
      </c>
      <c r="E20" s="9" t="s">
        <v>17</v>
      </c>
      <c r="F20" s="9"/>
      <c r="G20" s="9"/>
    </row>
    <row r="21" customFormat="false" ht="15" hidden="false" customHeight="false" outlineLevel="0" collapsed="false">
      <c r="A21" s="8" t="s">
        <v>51</v>
      </c>
      <c r="B21" s="8" t="s">
        <v>52</v>
      </c>
      <c r="C21" s="8" t="s">
        <v>57</v>
      </c>
      <c r="D21" s="8" t="s">
        <v>58</v>
      </c>
      <c r="E21" s="9" t="s">
        <v>17</v>
      </c>
      <c r="F21" s="9"/>
      <c r="G21" s="9"/>
    </row>
    <row r="22" customFormat="false" ht="15" hidden="false" customHeight="false" outlineLevel="0" collapsed="false">
      <c r="A22" s="8" t="s">
        <v>51</v>
      </c>
      <c r="B22" s="8" t="s">
        <v>52</v>
      </c>
      <c r="C22" s="8" t="s">
        <v>59</v>
      </c>
      <c r="D22" s="8" t="s">
        <v>60</v>
      </c>
      <c r="E22" s="9" t="s">
        <v>17</v>
      </c>
      <c r="F22" s="9"/>
      <c r="G22" s="9"/>
    </row>
    <row r="23" customFormat="false" ht="15" hidden="false" customHeight="false" outlineLevel="0" collapsed="false">
      <c r="A23" s="8" t="s">
        <v>51</v>
      </c>
      <c r="B23" s="8" t="s">
        <v>52</v>
      </c>
      <c r="C23" s="8" t="s">
        <v>61</v>
      </c>
      <c r="D23" s="8" t="s">
        <v>62</v>
      </c>
      <c r="E23" s="9" t="s">
        <v>17</v>
      </c>
      <c r="F23" s="9"/>
      <c r="G23" s="9"/>
    </row>
    <row r="24" customFormat="false" ht="15" hidden="false" customHeight="false" outlineLevel="0" collapsed="false">
      <c r="A24" s="8" t="s">
        <v>51</v>
      </c>
      <c r="B24" s="8" t="s">
        <v>63</v>
      </c>
      <c r="C24" s="8" t="s">
        <v>64</v>
      </c>
      <c r="D24" s="8" t="s">
        <v>65</v>
      </c>
      <c r="E24" s="9" t="s">
        <v>17</v>
      </c>
      <c r="F24" s="9"/>
      <c r="G24" s="9"/>
    </row>
    <row r="25" customFormat="false" ht="15" hidden="false" customHeight="false" outlineLevel="0" collapsed="false">
      <c r="A25" s="8" t="s">
        <v>51</v>
      </c>
      <c r="B25" s="8" t="s">
        <v>63</v>
      </c>
      <c r="C25" s="8" t="s">
        <v>66</v>
      </c>
      <c r="D25" s="8" t="s">
        <v>67</v>
      </c>
      <c r="E25" s="9" t="s">
        <v>17</v>
      </c>
      <c r="F25" s="9"/>
      <c r="G25" s="9"/>
    </row>
    <row r="26" customFormat="false" ht="15" hidden="false" customHeight="false" outlineLevel="0" collapsed="false">
      <c r="A26" s="8" t="s">
        <v>51</v>
      </c>
      <c r="B26" s="8" t="s">
        <v>63</v>
      </c>
      <c r="C26" s="8" t="s">
        <v>68</v>
      </c>
      <c r="D26" s="8" t="s">
        <v>69</v>
      </c>
      <c r="E26" s="9" t="s">
        <v>17</v>
      </c>
      <c r="F26" s="9"/>
      <c r="G26" s="9"/>
    </row>
    <row r="27" customFormat="false" ht="15" hidden="false" customHeight="false" outlineLevel="0" collapsed="false">
      <c r="A27" s="8" t="s">
        <v>51</v>
      </c>
      <c r="B27" s="8" t="s">
        <v>63</v>
      </c>
      <c r="C27" s="8" t="s">
        <v>70</v>
      </c>
      <c r="D27" s="8" t="s">
        <v>71</v>
      </c>
      <c r="E27" s="9" t="s">
        <v>17</v>
      </c>
      <c r="F27" s="9"/>
      <c r="G27" s="9"/>
    </row>
    <row r="28" customFormat="false" ht="15" hidden="false" customHeight="false" outlineLevel="0" collapsed="false">
      <c r="A28" s="8" t="s">
        <v>51</v>
      </c>
      <c r="B28" s="8" t="s">
        <v>63</v>
      </c>
      <c r="C28" s="8" t="s">
        <v>72</v>
      </c>
      <c r="D28" s="8" t="s">
        <v>73</v>
      </c>
      <c r="E28" s="9" t="s">
        <v>17</v>
      </c>
      <c r="F28" s="9"/>
      <c r="G28" s="9"/>
    </row>
    <row r="29" customFormat="false" ht="15" hidden="false" customHeight="false" outlineLevel="0" collapsed="false">
      <c r="A29" s="8" t="s">
        <v>51</v>
      </c>
      <c r="B29" s="8" t="s">
        <v>74</v>
      </c>
      <c r="C29" s="8" t="s">
        <v>75</v>
      </c>
      <c r="D29" s="8" t="s">
        <v>76</v>
      </c>
      <c r="E29" s="9" t="s">
        <v>17</v>
      </c>
      <c r="F29" s="9"/>
      <c r="G29" s="9"/>
    </row>
    <row r="30" customFormat="false" ht="15" hidden="false" customHeight="false" outlineLevel="0" collapsed="false">
      <c r="A30" s="8" t="s">
        <v>51</v>
      </c>
      <c r="B30" s="8" t="s">
        <v>74</v>
      </c>
      <c r="C30" s="8" t="s">
        <v>77</v>
      </c>
      <c r="D30" s="8" t="s">
        <v>78</v>
      </c>
      <c r="E30" s="9" t="s">
        <v>17</v>
      </c>
      <c r="F30" s="9"/>
      <c r="G30" s="9"/>
    </row>
    <row r="31" customFormat="false" ht="15" hidden="false" customHeight="false" outlineLevel="0" collapsed="false">
      <c r="A31" s="8" t="s">
        <v>51</v>
      </c>
      <c r="B31" s="8" t="s">
        <v>74</v>
      </c>
      <c r="C31" s="8" t="s">
        <v>79</v>
      </c>
      <c r="D31" s="8" t="s">
        <v>80</v>
      </c>
      <c r="E31" s="9" t="s">
        <v>17</v>
      </c>
      <c r="F31" s="9"/>
      <c r="G31" s="9"/>
    </row>
    <row r="32" customFormat="false" ht="23.85" hidden="false" customHeight="false" outlineLevel="0" collapsed="false">
      <c r="A32" s="8" t="s">
        <v>51</v>
      </c>
      <c r="B32" s="8" t="s">
        <v>74</v>
      </c>
      <c r="C32" s="8" t="s">
        <v>81</v>
      </c>
      <c r="D32" s="8" t="s">
        <v>62</v>
      </c>
      <c r="E32" s="9" t="s">
        <v>17</v>
      </c>
      <c r="F32" s="9"/>
      <c r="G32" s="9"/>
    </row>
    <row r="33" customFormat="false" ht="15" hidden="false" customHeight="false" outlineLevel="0" collapsed="false">
      <c r="A33" s="8" t="s">
        <v>51</v>
      </c>
      <c r="B33" s="8" t="s">
        <v>74</v>
      </c>
      <c r="C33" s="8" t="s">
        <v>82</v>
      </c>
      <c r="D33" s="8" t="s">
        <v>83</v>
      </c>
      <c r="E33" s="9" t="s">
        <v>17</v>
      </c>
      <c r="F33" s="9"/>
      <c r="G33" s="9"/>
    </row>
    <row r="34" customFormat="false" ht="15" hidden="false" customHeight="false" outlineLevel="0" collapsed="false">
      <c r="A34" s="8" t="s">
        <v>51</v>
      </c>
      <c r="B34" s="8" t="s">
        <v>84</v>
      </c>
      <c r="C34" s="8" t="s">
        <v>85</v>
      </c>
      <c r="D34" s="8" t="s">
        <v>86</v>
      </c>
      <c r="E34" s="9" t="s">
        <v>17</v>
      </c>
      <c r="F34" s="9"/>
      <c r="G34" s="9"/>
    </row>
    <row r="35" customFormat="false" ht="15" hidden="false" customHeight="false" outlineLevel="0" collapsed="false">
      <c r="A35" s="8" t="s">
        <v>51</v>
      </c>
      <c r="B35" s="8" t="s">
        <v>84</v>
      </c>
      <c r="C35" s="8" t="s">
        <v>87</v>
      </c>
      <c r="D35" s="8" t="s">
        <v>88</v>
      </c>
      <c r="E35" s="9" t="s">
        <v>17</v>
      </c>
      <c r="F35" s="9"/>
      <c r="G35" s="9"/>
    </row>
    <row r="36" customFormat="false" ht="15" hidden="false" customHeight="false" outlineLevel="0" collapsed="false">
      <c r="A36" s="8" t="s">
        <v>51</v>
      </c>
      <c r="B36" s="8" t="s">
        <v>84</v>
      </c>
      <c r="C36" s="8" t="s">
        <v>89</v>
      </c>
      <c r="D36" s="8" t="s">
        <v>90</v>
      </c>
      <c r="E36" s="9" t="s">
        <v>17</v>
      </c>
      <c r="F36" s="9"/>
      <c r="G36" s="9"/>
    </row>
    <row r="37" customFormat="false" ht="15" hidden="false" customHeight="false" outlineLevel="0" collapsed="false">
      <c r="A37" s="8" t="s">
        <v>51</v>
      </c>
      <c r="B37" s="8" t="s">
        <v>84</v>
      </c>
      <c r="C37" s="8" t="s">
        <v>91</v>
      </c>
      <c r="D37" s="8" t="s">
        <v>92</v>
      </c>
      <c r="E37" s="9" t="s">
        <v>17</v>
      </c>
      <c r="F37" s="9"/>
      <c r="G37" s="9"/>
    </row>
    <row r="38" customFormat="false" ht="15" hidden="false" customHeight="false" outlineLevel="0" collapsed="false">
      <c r="A38" s="8" t="s">
        <v>93</v>
      </c>
      <c r="B38" s="8" t="s">
        <v>94</v>
      </c>
      <c r="C38" s="8" t="s">
        <v>95</v>
      </c>
      <c r="D38" s="8" t="s">
        <v>96</v>
      </c>
      <c r="E38" s="9" t="s">
        <v>17</v>
      </c>
      <c r="F38" s="9"/>
      <c r="G38" s="9"/>
    </row>
    <row r="39" customFormat="false" ht="15" hidden="false" customHeight="false" outlineLevel="0" collapsed="false">
      <c r="A39" s="8" t="s">
        <v>93</v>
      </c>
      <c r="B39" s="8" t="s">
        <v>94</v>
      </c>
      <c r="C39" s="8" t="s">
        <v>97</v>
      </c>
      <c r="D39" s="8" t="s">
        <v>98</v>
      </c>
      <c r="E39" s="9" t="s">
        <v>17</v>
      </c>
      <c r="F39" s="9"/>
      <c r="G39" s="9"/>
    </row>
    <row r="40" customFormat="false" ht="15" hidden="false" customHeight="false" outlineLevel="0" collapsed="false">
      <c r="A40" s="8" t="s">
        <v>93</v>
      </c>
      <c r="B40" s="8" t="s">
        <v>94</v>
      </c>
      <c r="C40" s="8" t="s">
        <v>99</v>
      </c>
      <c r="D40" s="8" t="s">
        <v>100</v>
      </c>
      <c r="E40" s="9" t="s">
        <v>17</v>
      </c>
      <c r="F40" s="9"/>
      <c r="G40" s="9"/>
    </row>
    <row r="41" customFormat="false" ht="15" hidden="false" customHeight="false" outlineLevel="0" collapsed="false">
      <c r="A41" s="8" t="s">
        <v>93</v>
      </c>
      <c r="B41" s="8" t="s">
        <v>101</v>
      </c>
      <c r="C41" s="8" t="s">
        <v>102</v>
      </c>
      <c r="D41" s="8" t="s">
        <v>103</v>
      </c>
      <c r="E41" s="9" t="s">
        <v>17</v>
      </c>
      <c r="F41" s="9"/>
      <c r="G41" s="9"/>
    </row>
    <row r="42" customFormat="false" ht="15" hidden="false" customHeight="false" outlineLevel="0" collapsed="false">
      <c r="A42" s="8" t="s">
        <v>93</v>
      </c>
      <c r="B42" s="8" t="s">
        <v>101</v>
      </c>
      <c r="C42" s="8" t="s">
        <v>104</v>
      </c>
      <c r="D42" s="8" t="s">
        <v>105</v>
      </c>
      <c r="E42" s="9" t="s">
        <v>17</v>
      </c>
      <c r="F42" s="9"/>
      <c r="G42" s="9"/>
    </row>
    <row r="43" customFormat="false" ht="15" hidden="false" customHeight="false" outlineLevel="0" collapsed="false">
      <c r="A43" s="8" t="s">
        <v>93</v>
      </c>
      <c r="B43" s="8" t="s">
        <v>106</v>
      </c>
      <c r="C43" s="8" t="s">
        <v>107</v>
      </c>
      <c r="D43" s="8" t="s">
        <v>108</v>
      </c>
      <c r="E43" s="9" t="s">
        <v>17</v>
      </c>
      <c r="F43" s="9"/>
      <c r="G43" s="9"/>
    </row>
    <row r="44" customFormat="false" ht="15" hidden="false" customHeight="false" outlineLevel="0" collapsed="false">
      <c r="A44" s="8" t="s">
        <v>93</v>
      </c>
      <c r="B44" s="8" t="s">
        <v>106</v>
      </c>
      <c r="C44" s="8" t="s">
        <v>109</v>
      </c>
      <c r="D44" s="8" t="s">
        <v>110</v>
      </c>
      <c r="E44" s="9" t="s">
        <v>17</v>
      </c>
      <c r="F44" s="9"/>
      <c r="G44" s="9"/>
    </row>
  </sheetData>
  <autoFilter ref="A4:G44"/>
  <conditionalFormatting sqref="E5:E44">
    <cfRule type="cellIs" priority="2" operator="equal" aboveAverage="0" equalAverage="0" bottom="0" percent="0" rank="0" text="" dxfId="6">
      <formula>"Done"</formula>
    </cfRule>
    <cfRule type="cellIs" priority="3" operator="equal" aboveAverage="0" equalAverage="0" bottom="0" percent="0" rank="0" text="" dxfId="7">
      <formula>"Blocked"</formula>
    </cfRule>
  </conditionalFormatting>
  <dataValidations count="1">
    <dataValidation allowBlank="false" errorStyle="stop" operator="between" showDropDown="false" showErrorMessage="false" showInputMessage="false" sqref="E5:E44" type="list">
      <formula1>"Not started,In progress,Done,Blocked"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112</v>
      </c>
    </row>
    <row r="4" customFormat="false" ht="15" hidden="false" customHeight="false" outlineLevel="0" collapsed="false">
      <c r="A4" s="4" t="s">
        <v>113</v>
      </c>
    </row>
    <row r="5" customFormat="false" ht="15" hidden="false" customHeight="false" outlineLevel="0" collapsed="false">
      <c r="A5" s="7" t="s">
        <v>114</v>
      </c>
      <c r="B5" s="12" t="n">
        <v>400</v>
      </c>
    </row>
    <row r="6" customFormat="false" ht="15" hidden="false" customHeight="false" outlineLevel="0" collapsed="false">
      <c r="A6" s="7" t="s">
        <v>115</v>
      </c>
      <c r="B6" s="12" t="n">
        <v>20</v>
      </c>
    </row>
    <row r="7" customFormat="false" ht="15" hidden="false" customHeight="false" outlineLevel="0" collapsed="false">
      <c r="A7" s="7" t="s">
        <v>116</v>
      </c>
      <c r="B7" s="13" t="n">
        <f aca="false">IF(B5=0,0,B6/B5)</f>
        <v>0.05</v>
      </c>
    </row>
    <row r="8" customFormat="false" ht="15" hidden="false" customHeight="false" outlineLevel="0" collapsed="false">
      <c r="A8" s="7" t="s">
        <v>117</v>
      </c>
      <c r="B8" s="11" t="n">
        <f aca="false">(1-B7)^12</f>
        <v>0.540360087662637</v>
      </c>
    </row>
    <row r="10" customFormat="false" ht="15" hidden="false" customHeight="false" outlineLevel="0" collapsed="false">
      <c r="A10" s="4" t="s">
        <v>118</v>
      </c>
    </row>
    <row r="11" customFormat="false" ht="15" hidden="false" customHeight="false" outlineLevel="0" collapsed="false">
      <c r="A11" s="7" t="s">
        <v>119</v>
      </c>
      <c r="B11" s="14" t="n">
        <v>10000</v>
      </c>
    </row>
    <row r="12" customFormat="false" ht="15" hidden="false" customHeight="false" outlineLevel="0" collapsed="false">
      <c r="A12" s="7" t="s">
        <v>120</v>
      </c>
      <c r="B12" s="14" t="n">
        <v>1500</v>
      </c>
    </row>
    <row r="13" customFormat="false" ht="15" hidden="false" customHeight="false" outlineLevel="0" collapsed="false">
      <c r="A13" s="7" t="s">
        <v>121</v>
      </c>
      <c r="B13" s="13" t="n">
        <f aca="false">IF(B11=0,0,B12/B11)</f>
        <v>0.15</v>
      </c>
    </row>
    <row r="14" customFormat="false" ht="15" hidden="false" customHeight="false" outlineLevel="0" collapsed="false">
      <c r="A14" s="7" t="s">
        <v>122</v>
      </c>
      <c r="B14" s="15" t="str">
        <f aca="false">IF(B13&gt;0.2,"Review","OK")</f>
        <v>OK</v>
      </c>
    </row>
    <row r="16" customFormat="false" ht="15" hidden="false" customHeight="false" outlineLevel="0" collapsed="false">
      <c r="A16" s="4" t="s">
        <v>123</v>
      </c>
    </row>
    <row r="17" customFormat="false" ht="15" hidden="false" customHeight="false" outlineLevel="0" collapsed="false">
      <c r="A17" s="7" t="s">
        <v>124</v>
      </c>
      <c r="B17" s="14" t="n">
        <v>10000</v>
      </c>
    </row>
    <row r="18" customFormat="false" ht="15" hidden="false" customHeight="false" outlineLevel="0" collapsed="false">
      <c r="A18" s="7" t="s">
        <v>125</v>
      </c>
      <c r="B18" s="14" t="n">
        <v>3000</v>
      </c>
    </row>
    <row r="19" customFormat="false" ht="15" hidden="false" customHeight="false" outlineLevel="0" collapsed="false">
      <c r="A19" s="7" t="s">
        <v>126</v>
      </c>
      <c r="B19" s="14" t="n">
        <v>800</v>
      </c>
    </row>
    <row r="20" customFormat="false" ht="15" hidden="false" customHeight="false" outlineLevel="0" collapsed="false">
      <c r="A20" s="7" t="s">
        <v>127</v>
      </c>
      <c r="B20" s="13" t="n">
        <f aca="false">IF(B17=0,0,(B17-B18-B19)/B17)</f>
        <v>0.62</v>
      </c>
    </row>
    <row r="21" customFormat="false" ht="15" hidden="false" customHeight="false" outlineLevel="0" collapsed="false">
      <c r="A21" s="7" t="s">
        <v>128</v>
      </c>
      <c r="B21" s="16" t="n">
        <f aca="false">B18*2</f>
        <v>6000</v>
      </c>
    </row>
    <row r="22" customFormat="false" ht="15" hidden="false" customHeight="false" outlineLevel="0" collapsed="false">
      <c r="A22" s="7" t="s">
        <v>129</v>
      </c>
      <c r="B22" s="13" t="n">
        <f aca="false">IF(B17=0,0,(B17-B21-B19)/B17)</f>
        <v>0.32</v>
      </c>
    </row>
    <row r="24" customFormat="false" ht="15" hidden="false" customHeight="false" outlineLevel="0" collapsed="false">
      <c r="A24" s="4" t="s">
        <v>130</v>
      </c>
    </row>
    <row r="25" customFormat="false" ht="15" hidden="false" customHeight="false" outlineLevel="0" collapsed="false">
      <c r="A25" s="7" t="s">
        <v>131</v>
      </c>
      <c r="B25" s="14" t="n">
        <v>150</v>
      </c>
    </row>
    <row r="26" customFormat="false" ht="15" hidden="false" customHeight="false" outlineLevel="0" collapsed="false">
      <c r="A26" s="7" t="s">
        <v>132</v>
      </c>
      <c r="B26" s="14" t="n">
        <v>25</v>
      </c>
    </row>
    <row r="27" customFormat="false" ht="15" hidden="false" customHeight="false" outlineLevel="0" collapsed="false">
      <c r="A27" s="7" t="s">
        <v>133</v>
      </c>
      <c r="B27" s="17" t="n">
        <f aca="false">B20</f>
        <v>0.62</v>
      </c>
    </row>
    <row r="28" customFormat="false" ht="15" hidden="false" customHeight="false" outlineLevel="0" collapsed="false">
      <c r="A28" s="7" t="s">
        <v>134</v>
      </c>
      <c r="B28" s="18" t="n">
        <f aca="false">IF(B26*B27=0,0,B25/(B26*B27))</f>
        <v>9.67741935483871</v>
      </c>
    </row>
    <row r="30" customFormat="false" ht="15" hidden="false" customHeight="false" outlineLevel="0" collapsed="false">
      <c r="A30" s="4" t="s">
        <v>135</v>
      </c>
    </row>
    <row r="31" customFormat="false" ht="15" hidden="false" customHeight="false" outlineLevel="0" collapsed="false">
      <c r="A31" s="7" t="s">
        <v>136</v>
      </c>
      <c r="B31" s="14" t="n">
        <v>120000</v>
      </c>
    </row>
    <row r="32" customFormat="false" ht="15" hidden="false" customHeight="false" outlineLevel="0" collapsed="false">
      <c r="A32" s="7" t="s">
        <v>137</v>
      </c>
      <c r="B32" s="14" t="n">
        <v>30000</v>
      </c>
    </row>
    <row r="33" customFormat="false" ht="15" hidden="false" customHeight="false" outlineLevel="0" collapsed="false">
      <c r="A33" s="7" t="s">
        <v>138</v>
      </c>
      <c r="B33" s="14" t="n">
        <v>12000</v>
      </c>
    </row>
    <row r="34" customFormat="false" ht="15" hidden="false" customHeight="false" outlineLevel="0" collapsed="false">
      <c r="A34" s="7" t="s">
        <v>139</v>
      </c>
      <c r="B34" s="14" t="n">
        <v>18000</v>
      </c>
    </row>
    <row r="35" customFormat="false" ht="15" hidden="false" customHeight="false" outlineLevel="0" collapsed="false">
      <c r="A35" s="7" t="s">
        <v>140</v>
      </c>
      <c r="B35" s="14" t="n">
        <v>36000</v>
      </c>
    </row>
    <row r="36" customFormat="false" ht="15" hidden="false" customHeight="false" outlineLevel="0" collapsed="false">
      <c r="A36" s="7" t="s">
        <v>141</v>
      </c>
      <c r="B36" s="14" t="n">
        <v>4800</v>
      </c>
    </row>
    <row r="37" customFormat="false" ht="15" hidden="false" customHeight="false" outlineLevel="0" collapsed="false">
      <c r="A37" s="7" t="s">
        <v>142</v>
      </c>
      <c r="B37" s="19" t="n">
        <f aca="false">B31-B32-B33-B34-B35</f>
        <v>24000</v>
      </c>
    </row>
    <row r="38" customFormat="false" ht="15" hidden="false" customHeight="false" outlineLevel="0" collapsed="false">
      <c r="A38" s="7" t="s">
        <v>143</v>
      </c>
      <c r="B38" s="19" t="n">
        <f aca="false">B37+B35+B36</f>
        <v>64800</v>
      </c>
    </row>
    <row r="39" customFormat="false" ht="15" hidden="false" customHeight="false" outlineLevel="0" collapsed="false">
      <c r="A39" s="7" t="s">
        <v>144</v>
      </c>
      <c r="B39" s="20" t="n">
        <v>3</v>
      </c>
    </row>
    <row r="40" customFormat="false" ht="15" hidden="false" customHeight="false" outlineLevel="0" collapsed="false">
      <c r="A40" s="7" t="s">
        <v>145</v>
      </c>
      <c r="B40" s="19" t="n">
        <f aca="false">B38*B39</f>
        <v>194400</v>
      </c>
    </row>
    <row r="41" customFormat="false" ht="15" hidden="false" customHeight="false" outlineLevel="0" collapsed="false">
      <c r="A41" s="7" t="s">
        <v>146</v>
      </c>
      <c r="B41" s="19" t="n">
        <f aca="false">(B37+B35)*B39</f>
        <v>180000</v>
      </c>
    </row>
    <row r="42" customFormat="false" ht="15" hidden="false" customHeight="false" outlineLevel="0" collapsed="false">
      <c r="A42" s="7" t="s">
        <v>147</v>
      </c>
      <c r="B42" s="19" t="n">
        <f aca="false">B40-B41</f>
        <v>14400</v>
      </c>
    </row>
    <row r="44" customFormat="false" ht="15" hidden="false" customHeight="false" outlineLevel="0" collapsed="false">
      <c r="A44" s="4" t="s">
        <v>148</v>
      </c>
    </row>
    <row r="45" customFormat="false" ht="15" hidden="false" customHeight="false" outlineLevel="0" collapsed="false">
      <c r="A45" s="7" t="s">
        <v>149</v>
      </c>
      <c r="B45" s="14" t="n">
        <v>9000</v>
      </c>
    </row>
    <row r="46" customFormat="false" ht="15" hidden="false" customHeight="false" outlineLevel="0" collapsed="false">
      <c r="A46" s="7" t="s">
        <v>150</v>
      </c>
      <c r="B46" s="14" t="n">
        <v>360</v>
      </c>
    </row>
    <row r="47" customFormat="false" ht="15" hidden="false" customHeight="false" outlineLevel="0" collapsed="false">
      <c r="A47" s="7" t="s">
        <v>151</v>
      </c>
      <c r="B47" s="12" t="n">
        <v>300</v>
      </c>
    </row>
    <row r="48" customFormat="false" ht="15" hidden="false" customHeight="false" outlineLevel="0" collapsed="false">
      <c r="A48" s="7" t="s">
        <v>152</v>
      </c>
      <c r="B48" s="21" t="n">
        <v>0.029</v>
      </c>
    </row>
    <row r="49" customFormat="false" ht="15" hidden="false" customHeight="false" outlineLevel="0" collapsed="false">
      <c r="A49" s="7" t="s">
        <v>153</v>
      </c>
      <c r="B49" s="22" t="n">
        <v>0.3</v>
      </c>
    </row>
    <row r="50" customFormat="false" ht="15" hidden="false" customHeight="false" outlineLevel="0" collapsed="false">
      <c r="A50" s="7" t="s">
        <v>154</v>
      </c>
      <c r="B50" s="14" t="n">
        <v>8100</v>
      </c>
    </row>
    <row r="51" customFormat="false" ht="15" hidden="false" customHeight="false" outlineLevel="0" collapsed="false">
      <c r="A51" s="7" t="s">
        <v>155</v>
      </c>
      <c r="B51" s="19" t="n">
        <f aca="false">B45-B46-(B45*B48+B47*B49)</f>
        <v>8289</v>
      </c>
    </row>
    <row r="52" customFormat="false" ht="15" hidden="false" customHeight="false" outlineLevel="0" collapsed="false">
      <c r="A52" s="7" t="s">
        <v>156</v>
      </c>
      <c r="B52" s="23" t="n">
        <f aca="false">B51-B50</f>
        <v>189</v>
      </c>
    </row>
    <row r="54" customFormat="false" ht="15" hidden="false" customHeight="false" outlineLevel="0" collapsed="false">
      <c r="A54" s="2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2026-10-08T06:56:28Z</dcterms:created>
  <dc:creator>openpyxl</dc:creator>
  <dc:description/>
  <dc:language>en-US</dc:language>
  <cp:lastModifiedBy/>
  <dcterms:modified xsi:type="dcterms:W3CDTF">2026-10-08T06:56:28Z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